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Bray, George\ROBERT GORDON UNIVERSITY 2022 UKRI block grant\Files\"/>
    </mc:Choice>
  </mc:AlternateContent>
  <xr:revisionPtr revIDLastSave="0" documentId="13_ncr:1_{E3364525-8507-4B12-BF7F-FBB54C5BADC4}" xr6:coauthVersionLast="36" xr6:coauthVersionMax="47" xr10:uidLastSave="{00000000-0000-0000-0000-000000000000}"/>
  <bookViews>
    <workbookView xWindow="2880" yWindow="2400" windowWidth="21600" windowHeight="11385" xr2:uid="{146CECE5-4B66-4D29-8128-5C7002A42B84}"/>
  </bookViews>
  <sheets>
    <sheet name="Transitional Agreements" sheetId="1" r:id="rId1"/>
    <sheet name="Staff Cost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2" l="1"/>
  <c r="B15" i="2" s="1"/>
  <c r="B12" i="2"/>
  <c r="B14" i="2" s="1"/>
  <c r="B8" i="2"/>
  <c r="B4" i="2"/>
  <c r="B5" i="2" s="1"/>
  <c r="B9" i="2" l="1"/>
  <c r="B13" i="2" s="1"/>
  <c r="B19" i="1" l="1"/>
  <c r="B23" i="1" l="1"/>
  <c r="B25" i="1" s="1"/>
  <c r="B10" i="1"/>
  <c r="B12" i="1" s="1"/>
  <c r="B5" i="1"/>
  <c r="B13" i="1" l="1"/>
  <c r="B14" i="1" s="1"/>
</calcChain>
</file>

<file path=xl/sharedStrings.xml><?xml version="1.0" encoding="utf-8"?>
<sst xmlns="http://schemas.openxmlformats.org/spreadsheetml/2006/main" count="32" uniqueCount="30">
  <si>
    <t xml:space="preserve">Total block grant award 2021-2022 [TOTAL GRANT] =
</t>
  </si>
  <si>
    <t xml:space="preserve">Number of UKRI articles within reporting period [NUMBER OF ARTICLES] =
</t>
  </si>
  <si>
    <t xml:space="preserve">Hypothetical block grant spent per article [CONTRIBUTION PER ARTICLE] =
[TOTAL GRANT] / [NUMBER OF ARTICLES]
</t>
  </si>
  <si>
    <t xml:space="preserve">Springer 2021 (Jan - Dec) total invoice cost in Euros [EURO INVOICE COST] =
</t>
  </si>
  <si>
    <t xml:space="preserve">Springer 2021 (Jan - Dec) publish cost in Euros [EURO PUBLISH COST] =
</t>
  </si>
  <si>
    <t xml:space="preserve">Publish cost as percentage of total invoice cost [PROPORTION OF INVOICE TOTAL] =
[EURO PUBLISH COST] * 100 / [EURO INVOICE COST]
</t>
  </si>
  <si>
    <t xml:space="preserve">Springer 2021 (Jan - Dec) total invoice paid in GBP [GBP INVOICE COST] =
</t>
  </si>
  <si>
    <t xml:space="preserve">Springer 2021 (Jan - Dec) publish cost in GBP [PUBLISH COST] =
[GBP INVOICE COST] * [PROPORTION OF INVOICE TOTAL] / 100
</t>
  </si>
  <si>
    <t xml:space="preserve">Paid by RGU Aug 2020 - Jul 2021 [20-21 BUDGET COST] =
[PUBLISH COST] * 7 / 12
</t>
  </si>
  <si>
    <t xml:space="preserve">Paid by RGU Aug 2021 - Jul 2022 [21-22 BUDGET COST] =
[PUBLISH COST] - [20-21 BUDGET COST] - [CONTRIBUTION PER ARTICLE]
(One UKRI article.)
</t>
  </si>
  <si>
    <t xml:space="preserve">Wiley 2022 (Jan - Dec) deal cost [TOTAL COST] =
</t>
  </si>
  <si>
    <t xml:space="preserve">Wiley 2022 (Jan - Dec) publish cost [PUBLISH COST] =
[TOTAL COST] * 0.54
(In 2022, 54% of the total money received from institutions will be used to form the collective budget for publishing.)
</t>
  </si>
  <si>
    <t xml:space="preserve">Paid by RGU Aug 2020 - Jul 2021 [20-21 BUDGET COST] =
</t>
  </si>
  <si>
    <t xml:space="preserve">Paid by RGU Aug 2021 - Jul 2022 [21-22 BUDGET COST] =
([PUBLISH COST] * 7 / 12) - [CONTRIBUTION PER ARTICLE]
(One UKRI article.)
</t>
  </si>
  <si>
    <t>Notes on Calculations for "Jisc Transitional Agreement" Sheet in the Compliance Report</t>
  </si>
  <si>
    <t>Notes on Calculations for "Non-Publisher Spend" section of the "RCUK compliance summary" Sheet in the Compliance Report</t>
  </si>
  <si>
    <t xml:space="preserve">Elsevier 2022 (Jan - Dec) publish cost [PUBLISH COST] =
</t>
  </si>
  <si>
    <t xml:space="preserve">Proportion of staff salary per week [STAFF WEEKLY PAY] =
[STAFF SALARY] / 52
</t>
  </si>
  <si>
    <t xml:space="preserve">Proportion of staff salary per working day [STAFF DAILY PAY] =
[STAFF WEEKLY PAY] / 5
</t>
  </si>
  <si>
    <t xml:space="preserve">Number of working days per month spent on UKRI OA [REGULAR STAFF TIME] =
Rough estimate of time spent providing guidance, promoting awareness, processing APCs, checking compliance, keeping records, etc.
</t>
  </si>
  <si>
    <t xml:space="preserve">Number of working days spent on end-of-year UKRI reporting [EOY REPORTING STAFF TIME] =
Rough estimate
</t>
  </si>
  <si>
    <t xml:space="preserve">Total number of working days spent on UKRI OA [TOTAL STAFF TIME] =
([REGULAR STAFF TIME] * 12]) + [EOY REPORTING STAFF TIME]
</t>
  </si>
  <si>
    <t xml:space="preserve">Monetary value of staff time spent on UKRI OA [STAFF TIME VALUE] =
[TOTAL STAFF TIME] * [STAFF DAILY PAY]
</t>
  </si>
  <si>
    <t xml:space="preserve">Maximum permitted block grant claim for staff costs [MAX STAFF CLAIM] =
[TOTAL GRANT] * 0.25
</t>
  </si>
  <si>
    <t xml:space="preserve">Is [MAX STAFF CLAIM] greater than or equal to [STAFF TIME VALUE]?
If yes, then work with [STAFF TIME VALUE].
If no, then work with [MAX STAFF CLAIM].
</t>
  </si>
  <si>
    <t xml:space="preserve">Total staff cost for staff working on UKRI OA [STAFF SALARY] =
Covers tax year 2021/2022, which roughly aligns with same period as block grant.
Based on full staff costs for staff involved in UKRI block grant-related activity, including employer's on-costs, taken from CEDAR (university finance system).
</t>
  </si>
  <si>
    <t xml:space="preserve">Total grant value [TOTAL GRANT] =
</t>
  </si>
  <si>
    <t xml:space="preserve">Total grant available for staff costs after publisher-related spend [REMAINDER] =
[TOTAL GRANT] - (4295.72 + 3672.00 + 97.70 + (3 * 970.80))
</t>
  </si>
  <si>
    <t xml:space="preserve">Is [MAX STAFF CLAIM] greater than or equal to [REMAINDER]?
If yes, then claim equivalent of [REMAINDER].
If no, then claim [MAX STAFF CLAIM].
</t>
  </si>
  <si>
    <t xml:space="preserve">Proposed staff cost claim from block grant [STAFF COSTS CONTRIBUTION] =
[REMAINDER]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</si>
</sst>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6" x14ac:knownFonts="1">
    <font>
      <sz val="12"/>
      <color theme="1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5"/>
      <color theme="3"/>
      <name val="Verdana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99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0" borderId="2" applyNumberFormat="0" applyFill="0" applyAlignment="0" applyProtection="0"/>
  </cellStyleXfs>
  <cellXfs count="20">
    <xf numFmtId="0" fontId="0" fillId="0" borderId="0" xfId="0"/>
    <xf numFmtId="0" fontId="0" fillId="0" borderId="0" xfId="0" applyFont="1"/>
    <xf numFmtId="0" fontId="0" fillId="2" borderId="1" xfId="0" applyFont="1" applyFill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0" fontId="0" fillId="4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3" fillId="0" borderId="2" xfId="2"/>
    <xf numFmtId="0" fontId="4" fillId="5" borderId="1" xfId="0" applyFont="1" applyFill="1" applyBorder="1" applyAlignment="1">
      <alignment vertical="top"/>
    </xf>
    <xf numFmtId="0" fontId="4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/>
    </xf>
    <xf numFmtId="0" fontId="0" fillId="4" borderId="1" xfId="0" applyFill="1" applyBorder="1" applyAlignment="1">
      <alignment wrapText="1"/>
    </xf>
    <xf numFmtId="44" fontId="0" fillId="4" borderId="1" xfId="1" applyFont="1" applyFill="1" applyBorder="1" applyAlignment="1">
      <alignment horizontal="right" vertical="top"/>
    </xf>
    <xf numFmtId="0" fontId="0" fillId="4" borderId="1" xfId="1" applyNumberFormat="1" applyFont="1" applyFill="1" applyBorder="1" applyAlignment="1">
      <alignment horizontal="right" vertical="top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AB3B0-FE29-4582-AE44-706EBE5736A3}">
  <dimension ref="A1:B25"/>
  <sheetViews>
    <sheetView tabSelected="1" workbookViewId="0"/>
  </sheetViews>
  <sheetFormatPr defaultRowHeight="15.75" x14ac:dyDescent="0.25"/>
  <cols>
    <col min="1" max="1" width="69.5" customWidth="1"/>
    <col min="2" max="2" width="18" customWidth="1"/>
  </cols>
  <sheetData>
    <row r="1" spans="1:2" ht="21" thickBot="1" x14ac:dyDescent="0.35">
      <c r="A1" s="11" t="s">
        <v>14</v>
      </c>
      <c r="B1" s="1"/>
    </row>
    <row r="2" spans="1:2" ht="16.5" thickTop="1" x14ac:dyDescent="0.25">
      <c r="A2" s="1"/>
      <c r="B2" s="1"/>
    </row>
    <row r="3" spans="1:2" ht="31.5" x14ac:dyDescent="0.25">
      <c r="A3" s="8" t="s">
        <v>0</v>
      </c>
      <c r="B3" s="2">
        <v>14562</v>
      </c>
    </row>
    <row r="4" spans="1:2" ht="31.5" x14ac:dyDescent="0.25">
      <c r="A4" s="8" t="s">
        <v>1</v>
      </c>
      <c r="B4" s="2">
        <v>15</v>
      </c>
    </row>
    <row r="5" spans="1:2" ht="63" x14ac:dyDescent="0.25">
      <c r="A5" s="3" t="s">
        <v>2</v>
      </c>
      <c r="B5" s="2">
        <f>B3/B4</f>
        <v>970.8</v>
      </c>
    </row>
    <row r="6" spans="1:2" x14ac:dyDescent="0.25">
      <c r="A6" s="1"/>
      <c r="B6" s="1"/>
    </row>
    <row r="7" spans="1:2" x14ac:dyDescent="0.25">
      <c r="A7" s="1"/>
      <c r="B7" s="1"/>
    </row>
    <row r="8" spans="1:2" ht="31.5" x14ac:dyDescent="0.25">
      <c r="A8" s="4" t="s">
        <v>3</v>
      </c>
      <c r="B8" s="5">
        <v>33359.25</v>
      </c>
    </row>
    <row r="9" spans="1:2" ht="31.5" x14ac:dyDescent="0.25">
      <c r="A9" s="4" t="s">
        <v>4</v>
      </c>
      <c r="B9" s="5">
        <v>13210.76</v>
      </c>
    </row>
    <row r="10" spans="1:2" ht="78.75" x14ac:dyDescent="0.25">
      <c r="A10" s="4" t="s">
        <v>5</v>
      </c>
      <c r="B10" s="5">
        <f>(B9*100)/B8</f>
        <v>39.601489841648117</v>
      </c>
    </row>
    <row r="11" spans="1:2" ht="31.5" x14ac:dyDescent="0.25">
      <c r="A11" s="4" t="s">
        <v>6</v>
      </c>
      <c r="B11" s="5">
        <v>29247.11</v>
      </c>
    </row>
    <row r="12" spans="1:2" ht="63" x14ac:dyDescent="0.25">
      <c r="A12" s="4" t="s">
        <v>7</v>
      </c>
      <c r="B12" s="5">
        <f>(B11*B10)/100</f>
        <v>11582.291295625651</v>
      </c>
    </row>
    <row r="13" spans="1:2" ht="63" x14ac:dyDescent="0.25">
      <c r="A13" s="4" t="s">
        <v>8</v>
      </c>
      <c r="B13" s="5">
        <f>(B12*7)/12</f>
        <v>6756.3365891149633</v>
      </c>
    </row>
    <row r="14" spans="1:2" ht="94.5" x14ac:dyDescent="0.25">
      <c r="A14" s="9" t="s">
        <v>9</v>
      </c>
      <c r="B14" s="5">
        <f>B12-B13-970.8</f>
        <v>3855.1547065106879</v>
      </c>
    </row>
    <row r="15" spans="1:2" x14ac:dyDescent="0.25">
      <c r="A15" s="15"/>
      <c r="B15" s="16"/>
    </row>
    <row r="16" spans="1:2" x14ac:dyDescent="0.25">
      <c r="A16" s="1"/>
      <c r="B16" s="1"/>
    </row>
    <row r="17" spans="1:2" ht="31.5" x14ac:dyDescent="0.25">
      <c r="A17" s="14" t="s">
        <v>16</v>
      </c>
      <c r="B17" s="12">
        <v>3650.85</v>
      </c>
    </row>
    <row r="18" spans="1:2" ht="31.5" x14ac:dyDescent="0.25">
      <c r="A18" s="13" t="s">
        <v>12</v>
      </c>
      <c r="B18" s="12">
        <v>0</v>
      </c>
    </row>
    <row r="19" spans="1:2" ht="94.5" x14ac:dyDescent="0.25">
      <c r="A19" s="13" t="s">
        <v>13</v>
      </c>
      <c r="B19" s="12">
        <f>((B17*7)/12)-B5</f>
        <v>1158.8625</v>
      </c>
    </row>
    <row r="20" spans="1:2" x14ac:dyDescent="0.25">
      <c r="A20" s="1"/>
      <c r="B20" s="1"/>
    </row>
    <row r="21" spans="1:2" x14ac:dyDescent="0.25">
      <c r="A21" s="1"/>
      <c r="B21" s="1"/>
    </row>
    <row r="22" spans="1:2" ht="31.5" x14ac:dyDescent="0.25">
      <c r="A22" s="6" t="s">
        <v>10</v>
      </c>
      <c r="B22" s="7">
        <v>86866.12</v>
      </c>
    </row>
    <row r="23" spans="1:2" ht="110.25" x14ac:dyDescent="0.25">
      <c r="A23" s="6" t="s">
        <v>11</v>
      </c>
      <c r="B23" s="7">
        <f>B22*0.54</f>
        <v>46907.7048</v>
      </c>
    </row>
    <row r="24" spans="1:2" ht="31.5" x14ac:dyDescent="0.25">
      <c r="A24" s="6" t="s">
        <v>12</v>
      </c>
      <c r="B24" s="7">
        <v>0</v>
      </c>
    </row>
    <row r="25" spans="1:2" ht="94.5" x14ac:dyDescent="0.25">
      <c r="A25" s="10" t="s">
        <v>13</v>
      </c>
      <c r="B25" s="7">
        <f>((B23*7)/12)-970.8</f>
        <v>26392.0278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A2787-9BC7-468D-BA66-FAB142FE5DF0}">
  <dimension ref="A1:B15"/>
  <sheetViews>
    <sheetView workbookViewId="0"/>
  </sheetViews>
  <sheetFormatPr defaultRowHeight="15.75" x14ac:dyDescent="0.25"/>
  <cols>
    <col min="1" max="1" width="69.5" customWidth="1"/>
    <col min="2" max="2" width="18" customWidth="1"/>
  </cols>
  <sheetData>
    <row r="1" spans="1:2" ht="21" thickBot="1" x14ac:dyDescent="0.35">
      <c r="A1" s="11" t="s">
        <v>15</v>
      </c>
    </row>
    <row r="2" spans="1:2" ht="16.5" thickTop="1" x14ac:dyDescent="0.25"/>
    <row r="3" spans="1:2" ht="94.5" x14ac:dyDescent="0.25">
      <c r="A3" s="17" t="s">
        <v>25</v>
      </c>
      <c r="B3" s="18">
        <v>44725.24</v>
      </c>
    </row>
    <row r="4" spans="1:2" ht="63" x14ac:dyDescent="0.25">
      <c r="A4" s="17" t="s">
        <v>17</v>
      </c>
      <c r="B4" s="18">
        <f>B3/52</f>
        <v>860.10076923076917</v>
      </c>
    </row>
    <row r="5" spans="1:2" ht="63" x14ac:dyDescent="0.25">
      <c r="A5" s="17" t="s">
        <v>18</v>
      </c>
      <c r="B5" s="18">
        <f>B4/5</f>
        <v>172.02015384615385</v>
      </c>
    </row>
    <row r="6" spans="1:2" ht="78.75" x14ac:dyDescent="0.25">
      <c r="A6" s="17" t="s">
        <v>19</v>
      </c>
      <c r="B6" s="19">
        <v>1.5</v>
      </c>
    </row>
    <row r="7" spans="1:2" ht="78.75" x14ac:dyDescent="0.25">
      <c r="A7" s="17" t="s">
        <v>20</v>
      </c>
      <c r="B7" s="19">
        <v>5</v>
      </c>
    </row>
    <row r="8" spans="1:2" ht="63" x14ac:dyDescent="0.25">
      <c r="A8" s="17" t="s">
        <v>21</v>
      </c>
      <c r="B8" s="19">
        <f>(B6*12)+B7</f>
        <v>23</v>
      </c>
    </row>
    <row r="9" spans="1:2" ht="63" x14ac:dyDescent="0.25">
      <c r="A9" s="17" t="s">
        <v>22</v>
      </c>
      <c r="B9" s="18">
        <f>B8*B5</f>
        <v>3956.4635384615385</v>
      </c>
    </row>
    <row r="10" spans="1:2" ht="31.5" x14ac:dyDescent="0.25">
      <c r="A10" s="17" t="s">
        <v>26</v>
      </c>
      <c r="B10" s="18">
        <v>14562</v>
      </c>
    </row>
    <row r="11" spans="1:2" ht="63" x14ac:dyDescent="0.25">
      <c r="A11" s="17" t="s">
        <v>27</v>
      </c>
      <c r="B11" s="18">
        <f>B10-(4295.72+3672+97.7+(3*970.8))</f>
        <v>3584.1800000000003</v>
      </c>
    </row>
    <row r="12" spans="1:2" ht="78.75" x14ac:dyDescent="0.25">
      <c r="A12" s="17" t="s">
        <v>23</v>
      </c>
      <c r="B12" s="18">
        <f>B10*0.25</f>
        <v>3640.5</v>
      </c>
    </row>
    <row r="13" spans="1:2" ht="78.75" x14ac:dyDescent="0.25">
      <c r="A13" s="17" t="s">
        <v>24</v>
      </c>
      <c r="B13" s="18" t="str">
        <f>IF(B12&gt;B9,"YES","NO")</f>
        <v>NO</v>
      </c>
    </row>
    <row r="14" spans="1:2" ht="78.75" x14ac:dyDescent="0.25">
      <c r="A14" s="17" t="s">
        <v>28</v>
      </c>
      <c r="B14" s="18" t="str">
        <f>IF(B12&gt;B11,"YES","NO")</f>
        <v>YES</v>
      </c>
    </row>
    <row r="15" spans="1:2" ht="63" x14ac:dyDescent="0.25">
      <c r="A15" s="17" t="s">
        <v>29</v>
      </c>
      <c r="B15" s="18">
        <f>B11</f>
        <v>3584.1800000000003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Transitional Agreements</vt:lpstr>
      <vt:lpstr>Staff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Bray (lib)</dc:creator>
  <cp:lastModifiedBy>George Bray</cp:lastModifiedBy>
  <dcterms:created xsi:type="dcterms:W3CDTF">2022-05-11T11:08:06Z</dcterms:created>
  <dcterms:modified xsi:type="dcterms:W3CDTF">2022-07-06T08:10:58Z</dcterms:modified>
</cp:coreProperties>
</file>